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X:\ENTREPRISE\PROCEDURE JUDICIAIRE\AUTRES INTERVENTIONS\GEL - Avril 2021\PEC MSA\"/>
    </mc:Choice>
  </mc:AlternateContent>
  <xr:revisionPtr revIDLastSave="0" documentId="13_ncr:1_{A2BBE100-C096-40D8-9EA9-D8B308B40311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CALCUL ELIGIBILITE" sheetId="1" r:id="rId1"/>
    <sheet name="TAUX VALIDE CD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H35" i="1" s="1"/>
  <c r="G32" i="1"/>
  <c r="E32" i="1"/>
  <c r="H31" i="1"/>
  <c r="G31" i="1"/>
  <c r="E31" i="1"/>
  <c r="G30" i="1"/>
  <c r="E30" i="1"/>
  <c r="E19" i="1"/>
  <c r="G19" i="1"/>
  <c r="E20" i="1"/>
  <c r="G20" i="1"/>
  <c r="E21" i="1"/>
  <c r="G21" i="1"/>
  <c r="C22" i="1"/>
  <c r="H21" i="1" s="1"/>
  <c r="E34" i="1" l="1"/>
  <c r="H30" i="1"/>
  <c r="I31" i="1"/>
  <c r="H32" i="1"/>
  <c r="I32" i="1" s="1"/>
  <c r="E23" i="1"/>
  <c r="H19" i="1"/>
  <c r="H20" i="1"/>
  <c r="H22" i="1" s="1"/>
  <c r="I19" i="1"/>
  <c r="H24" i="1"/>
  <c r="I21" i="1"/>
  <c r="G9" i="1"/>
  <c r="G10" i="1"/>
  <c r="G8" i="1"/>
  <c r="H33" i="1" l="1"/>
  <c r="I30" i="1"/>
  <c r="I33" i="1" s="1"/>
  <c r="I20" i="1"/>
  <c r="I22" i="1" s="1"/>
  <c r="C11" i="1"/>
  <c r="H13" i="1" s="1"/>
  <c r="H8" i="1" l="1"/>
  <c r="H9" i="1"/>
  <c r="H10" i="1"/>
  <c r="E9" i="1"/>
  <c r="E10" i="1"/>
  <c r="E8" i="1"/>
  <c r="H11" i="1" l="1"/>
  <c r="I10" i="1"/>
  <c r="I8" i="1"/>
  <c r="I9" i="1"/>
  <c r="E12" i="1"/>
  <c r="I11" i="1" l="1"/>
</calcChain>
</file>

<file path=xl/sharedStrings.xml><?xml version="1.0" encoding="utf-8"?>
<sst xmlns="http://schemas.openxmlformats.org/spreadsheetml/2006/main" count="73" uniqueCount="40">
  <si>
    <t>culture 1</t>
  </si>
  <si>
    <t>culture 2</t>
  </si>
  <si>
    <t>culture 3</t>
  </si>
  <si>
    <t>Année 2020</t>
  </si>
  <si>
    <t xml:space="preserve">culture </t>
  </si>
  <si>
    <t xml:space="preserve">CA TOTAL </t>
  </si>
  <si>
    <t xml:space="preserve">CA /CA TOTAL </t>
  </si>
  <si>
    <t xml:space="preserve">Taux de spécialisation </t>
  </si>
  <si>
    <t>Année 2019</t>
  </si>
  <si>
    <t>Année 2018</t>
  </si>
  <si>
    <t>% de CA dégagé par la culture</t>
  </si>
  <si>
    <t xml:space="preserve">Taux de perte des cultures </t>
  </si>
  <si>
    <t>Taux de Spécialisation à 50%</t>
  </si>
  <si>
    <t>Perte des Cultures de l'Exploitation</t>
  </si>
  <si>
    <t>TOTAL</t>
  </si>
  <si>
    <t>Taux de perte défini CDE</t>
  </si>
  <si>
    <t>Dossier:</t>
  </si>
  <si>
    <t>SIMULATEUR PEC MSA - DOSSIER GEL 2021</t>
  </si>
  <si>
    <t>Abricot</t>
  </si>
  <si>
    <t>Cerise</t>
  </si>
  <si>
    <t>Nectarines</t>
  </si>
  <si>
    <t>Pêches</t>
  </si>
  <si>
    <t>Prunes américano Japonaises</t>
  </si>
  <si>
    <t>Prunes d'Ente</t>
  </si>
  <si>
    <t>Pommes</t>
  </si>
  <si>
    <t>Kiwis</t>
  </si>
  <si>
    <t>Noix</t>
  </si>
  <si>
    <t>Noisettes</t>
  </si>
  <si>
    <t>Autres Vergers (pistaches, poires, grenades,…)</t>
  </si>
  <si>
    <t>Duras</t>
  </si>
  <si>
    <t>Marmandais</t>
  </si>
  <si>
    <t>Buzet</t>
  </si>
  <si>
    <t>Thezac</t>
  </si>
  <si>
    <t>VITICULTURE</t>
  </si>
  <si>
    <t>FRUITS</t>
  </si>
  <si>
    <t>Prune de Table (RC, Mirabelle…)</t>
  </si>
  <si>
    <t>TAUX VALIDE EN CDE du 22 juillet 2021 - Dossier PEC MSA GEL 2021</t>
  </si>
  <si>
    <t>Autres secteurs :</t>
  </si>
  <si>
    <t>Bruilhois</t>
  </si>
  <si>
    <t>CA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</si>
</sst>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9" fontId="0" fillId="0" borderId="0" xfId="1" applyFont="1"/>
    <xf numFmtId="9" fontId="0" fillId="0" borderId="0" xfId="0" applyNumberFormat="1"/>
    <xf numFmtId="0" fontId="0" fillId="0" borderId="1" xfId="0" applyBorder="1"/>
    <xf numFmtId="9" fontId="0" fillId="0" borderId="1" xfId="0" applyNumberFormat="1" applyBorder="1"/>
    <xf numFmtId="9" fontId="0" fillId="0" borderId="0" xfId="0" applyNumberFormat="1" applyBorder="1"/>
    <xf numFmtId="9" fontId="0" fillId="0" borderId="0" xfId="1" applyFont="1" applyBorder="1"/>
    <xf numFmtId="0" fontId="0" fillId="0" borderId="0" xfId="0" applyBorder="1"/>
    <xf numFmtId="0" fontId="2" fillId="0" borderId="1" xfId="0" applyFont="1" applyBorder="1"/>
    <xf numFmtId="0" fontId="2" fillId="0" borderId="0" xfId="0" applyFont="1"/>
    <xf numFmtId="10" fontId="0" fillId="0" borderId="1" xfId="1" applyNumberFormat="1" applyFont="1" applyBorder="1"/>
    <xf numFmtId="10" fontId="0" fillId="0" borderId="1" xfId="0" applyNumberFormat="1" applyBorder="1"/>
    <xf numFmtId="10" fontId="2" fillId="0" borderId="1" xfId="0" applyNumberFormat="1" applyFont="1" applyBorder="1"/>
    <xf numFmtId="3" fontId="0" fillId="0" borderId="1" xfId="0" applyNumberFormat="1" applyBorder="1" applyAlignment="1">
      <alignment horizontal="center"/>
    </xf>
    <xf numFmtId="0" fontId="2" fillId="0" borderId="5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wrapText="1"/>
    </xf>
    <xf numFmtId="9" fontId="0" fillId="0" borderId="12" xfId="0" applyNumberFormat="1" applyBorder="1"/>
    <xf numFmtId="9" fontId="0" fillId="0" borderId="13" xfId="0" applyNumberFormat="1" applyBorder="1"/>
    <xf numFmtId="9" fontId="0" fillId="0" borderId="14" xfId="0" applyNumberFormat="1" applyBorder="1"/>
    <xf numFmtId="0" fontId="0" fillId="0" borderId="11" xfId="0" applyBorder="1"/>
    <xf numFmtId="9" fontId="0" fillId="0" borderId="13" xfId="0" applyNumberFormat="1" applyFill="1" applyBorder="1"/>
    <xf numFmtId="9" fontId="0" fillId="0" borderId="14" xfId="0" applyNumberFormat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0" fillId="3" borderId="1" xfId="0" applyFill="1" applyBorder="1"/>
    <xf numFmtId="0" fontId="0" fillId="4" borderId="1" xfId="0" applyFill="1" applyBorder="1"/>
    <xf numFmtId="9" fontId="0" fillId="4" borderId="1" xfId="0" applyNumberFormat="1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0" fontId="2" fillId="5" borderId="2" xfId="0" applyNumberFormat="1" applyFont="1" applyFill="1" applyBorder="1" applyAlignment="1">
      <alignment horizontal="center" vertical="center" wrapText="1"/>
    </xf>
    <xf numFmtId="10" fontId="2" fillId="5" borderId="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60"/>
    </xf>
    <xf numFmtId="0" fontId="2" fillId="0" borderId="13" xfId="0" applyFont="1" applyBorder="1" applyAlignment="1">
      <alignment horizontal="center" vertical="center" textRotation="60"/>
    </xf>
    <xf numFmtId="0" fontId="2" fillId="0" borderId="14" xfId="0" applyFont="1" applyBorder="1" applyAlignment="1">
      <alignment horizontal="center" vertical="center" textRotation="6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C30" sqref="C30"/>
    </sheetView>
  </sheetViews>
  <sheetFormatPr baseColWidth="10" defaultRowHeight="14.4" x14ac:dyDescent="0.3"/>
  <cols>
    <col min="4" max="4" width="13.44140625" customWidth="1"/>
    <col min="5" max="5" width="13" customWidth="1"/>
    <col min="6" max="6" width="9.6640625" customWidth="1"/>
    <col min="7" max="7" width="13.77734375" customWidth="1"/>
    <col min="8" max="8" width="14" customWidth="1"/>
    <col min="9" max="9" width="18.44140625" customWidth="1"/>
  </cols>
  <sheetData>
    <row r="1" spans="1:9" ht="18.600000000000001" thickBot="1" x14ac:dyDescent="0.4">
      <c r="C1" s="46" t="s">
        <v>17</v>
      </c>
      <c r="D1" s="47"/>
      <c r="E1" s="47"/>
      <c r="F1" s="47"/>
      <c r="G1" s="47"/>
      <c r="H1" s="48"/>
    </row>
    <row r="2" spans="1:9" ht="15" thickBot="1" x14ac:dyDescent="0.35"/>
    <row r="3" spans="1:9" ht="15" thickBot="1" x14ac:dyDescent="0.35">
      <c r="A3" s="14" t="s">
        <v>16</v>
      </c>
      <c r="B3" s="49"/>
      <c r="C3" s="50"/>
      <c r="D3" s="51"/>
    </row>
    <row r="4" spans="1:9" x14ac:dyDescent="0.3">
      <c r="G4" s="43" t="s">
        <v>13</v>
      </c>
      <c r="H4" s="43"/>
      <c r="I4" s="43"/>
    </row>
    <row r="5" spans="1:9" x14ac:dyDescent="0.3">
      <c r="B5" s="43" t="s">
        <v>12</v>
      </c>
      <c r="C5" s="43"/>
      <c r="D5" s="43"/>
    </row>
    <row r="6" spans="1:9" x14ac:dyDescent="0.3">
      <c r="A6" s="9"/>
      <c r="G6" s="38" t="s">
        <v>15</v>
      </c>
      <c r="H6" s="45" t="s">
        <v>10</v>
      </c>
      <c r="I6" s="42" t="s">
        <v>11</v>
      </c>
    </row>
    <row r="7" spans="1:9" x14ac:dyDescent="0.3">
      <c r="A7" s="8" t="s">
        <v>3</v>
      </c>
      <c r="B7" s="28" t="s">
        <v>4</v>
      </c>
      <c r="C7" s="24" t="s">
        <v>39</v>
      </c>
      <c r="D7" s="27" t="s">
        <v>5</v>
      </c>
      <c r="E7" s="3" t="s">
        <v>6</v>
      </c>
      <c r="G7" s="52"/>
      <c r="H7" s="45"/>
      <c r="I7" s="42"/>
    </row>
    <row r="8" spans="1:9" x14ac:dyDescent="0.3">
      <c r="A8" s="3" t="s">
        <v>0</v>
      </c>
      <c r="B8" s="28" t="s">
        <v>24</v>
      </c>
      <c r="C8" s="3">
        <v>84753</v>
      </c>
      <c r="D8" s="27">
        <v>340055</v>
      </c>
      <c r="E8" s="10">
        <f>+C8/D8</f>
        <v>0.249233212274485</v>
      </c>
      <c r="G8" s="29">
        <f>VLOOKUP(B8,'TAUX VALIDE CDE'!$E$5:$F$23,2,FALSE)</f>
        <v>0.55000000000000004</v>
      </c>
      <c r="H8" s="4">
        <f>C8/C11</f>
        <v>0.27552632605557797</v>
      </c>
      <c r="I8" s="10">
        <f>+G8*H8</f>
        <v>0.15153947933056791</v>
      </c>
    </row>
    <row r="9" spans="1:9" x14ac:dyDescent="0.3">
      <c r="A9" s="3" t="s">
        <v>1</v>
      </c>
      <c r="B9" s="28" t="s">
        <v>26</v>
      </c>
      <c r="C9" s="3">
        <v>167268</v>
      </c>
      <c r="D9" s="27">
        <v>340055</v>
      </c>
      <c r="E9" s="10">
        <f t="shared" ref="E9:E10" si="0">+C9/D9</f>
        <v>0.49188513622796315</v>
      </c>
      <c r="G9" s="29">
        <f>VLOOKUP(B9,'TAUX VALIDE CDE'!$E$5:$F$23,2,FALSE)</f>
        <v>0.5</v>
      </c>
      <c r="H9" s="4">
        <f>C9/C11</f>
        <v>0.54377706401737302</v>
      </c>
      <c r="I9" s="10">
        <f t="shared" ref="I9:I10" si="1">+G9*H9</f>
        <v>0.27188853200868651</v>
      </c>
    </row>
    <row r="10" spans="1:9" x14ac:dyDescent="0.3">
      <c r="A10" s="3" t="s">
        <v>2</v>
      </c>
      <c r="B10" s="28" t="s">
        <v>25</v>
      </c>
      <c r="C10" s="3">
        <v>55583</v>
      </c>
      <c r="D10" s="27">
        <v>340055</v>
      </c>
      <c r="E10" s="10">
        <f t="shared" si="0"/>
        <v>0.16345297084295188</v>
      </c>
      <c r="G10" s="29">
        <f>VLOOKUP(B10,'TAUX VALIDE CDE'!$E$5:$F$23,2,FALSE)</f>
        <v>0.5</v>
      </c>
      <c r="H10" s="4">
        <f>C10/C11</f>
        <v>0.18069660992704906</v>
      </c>
      <c r="I10" s="10">
        <f t="shared" si="1"/>
        <v>9.0348304963524528E-2</v>
      </c>
    </row>
    <row r="11" spans="1:9" x14ac:dyDescent="0.3">
      <c r="A11" s="3"/>
      <c r="B11" s="25" t="s">
        <v>14</v>
      </c>
      <c r="C11" s="26">
        <f>C8+C10+C9</f>
        <v>307604</v>
      </c>
      <c r="D11" s="3"/>
      <c r="E11" s="11"/>
      <c r="G11" s="45"/>
      <c r="H11" s="53">
        <f>SUM(H8:H10)</f>
        <v>1</v>
      </c>
      <c r="I11" s="55">
        <f>SUM(I8:I10)</f>
        <v>0.51377631630277898</v>
      </c>
    </row>
    <row r="12" spans="1:9" x14ac:dyDescent="0.3">
      <c r="A12" s="3"/>
      <c r="B12" s="3"/>
      <c r="C12" s="44" t="s">
        <v>7</v>
      </c>
      <c r="D12" s="44"/>
      <c r="E12" s="12">
        <f>SUM(E8:E11)</f>
        <v>0.90457131934540003</v>
      </c>
      <c r="G12" s="45"/>
      <c r="H12" s="54"/>
      <c r="I12" s="55"/>
    </row>
    <row r="13" spans="1:9" x14ac:dyDescent="0.3">
      <c r="G13" s="2"/>
      <c r="H13" s="13">
        <f>C11</f>
        <v>307604</v>
      </c>
      <c r="I13" s="1"/>
    </row>
    <row r="14" spans="1:9" x14ac:dyDescent="0.3">
      <c r="G14" s="2"/>
      <c r="I14" s="1"/>
    </row>
    <row r="15" spans="1:9" ht="16.2" customHeight="1" x14ac:dyDescent="0.3">
      <c r="G15" s="2"/>
      <c r="I15" s="1"/>
    </row>
    <row r="16" spans="1:9" x14ac:dyDescent="0.3">
      <c r="G16" s="5"/>
      <c r="H16" s="7"/>
      <c r="I16" s="6"/>
    </row>
    <row r="17" spans="1:9" ht="14.4" customHeight="1" x14ac:dyDescent="0.3">
      <c r="A17" s="9"/>
      <c r="G17" s="38" t="s">
        <v>15</v>
      </c>
      <c r="H17" s="30" t="s">
        <v>10</v>
      </c>
      <c r="I17" s="40" t="s">
        <v>11</v>
      </c>
    </row>
    <row r="18" spans="1:9" x14ac:dyDescent="0.3">
      <c r="A18" s="8" t="s">
        <v>8</v>
      </c>
      <c r="B18" s="28" t="s">
        <v>4</v>
      </c>
      <c r="C18" s="24" t="s">
        <v>39</v>
      </c>
      <c r="D18" s="27" t="s">
        <v>5</v>
      </c>
      <c r="E18" s="3" t="s">
        <v>6</v>
      </c>
      <c r="G18" s="39"/>
      <c r="H18" s="31"/>
      <c r="I18" s="41"/>
    </row>
    <row r="19" spans="1:9" x14ac:dyDescent="0.3">
      <c r="A19" s="3" t="s">
        <v>0</v>
      </c>
      <c r="B19" s="28" t="s">
        <v>24</v>
      </c>
      <c r="C19" s="3">
        <v>54458</v>
      </c>
      <c r="D19" s="27">
        <v>362027</v>
      </c>
      <c r="E19" s="10">
        <f>+C19/D19</f>
        <v>0.15042524452596076</v>
      </c>
      <c r="G19" s="29">
        <f>VLOOKUP(B19,'TAUX VALIDE CDE'!$E$5:$F$23,2,FALSE)</f>
        <v>0.55000000000000004</v>
      </c>
      <c r="H19" s="4">
        <f>C19/C22</f>
        <v>0.17631308863570877</v>
      </c>
      <c r="I19" s="10">
        <f>+G19*H19</f>
        <v>9.6972198749639832E-2</v>
      </c>
    </row>
    <row r="20" spans="1:9" x14ac:dyDescent="0.3">
      <c r="A20" s="3" t="s">
        <v>1</v>
      </c>
      <c r="B20" s="28" t="s">
        <v>26</v>
      </c>
      <c r="C20" s="3">
        <v>205145</v>
      </c>
      <c r="D20" s="27">
        <v>362027</v>
      </c>
      <c r="E20" s="10">
        <f t="shared" ref="E20:E21" si="2">+C20/D20</f>
        <v>0.5666566305828018</v>
      </c>
      <c r="G20" s="29">
        <f>VLOOKUP(B20,'TAUX VALIDE CDE'!$E$5:$F$23,2,FALSE)</f>
        <v>0.5</v>
      </c>
      <c r="H20" s="4">
        <f>C20/C22</f>
        <v>0.66417695413295519</v>
      </c>
      <c r="I20" s="10">
        <f t="shared" ref="I20:I21" si="3">+G20*H20</f>
        <v>0.33208847706647759</v>
      </c>
    </row>
    <row r="21" spans="1:9" ht="14.4" customHeight="1" x14ac:dyDescent="0.3">
      <c r="A21" s="3" t="s">
        <v>2</v>
      </c>
      <c r="B21" s="28" t="s">
        <v>25</v>
      </c>
      <c r="C21" s="3">
        <v>49268</v>
      </c>
      <c r="D21" s="27">
        <v>362027</v>
      </c>
      <c r="E21" s="10">
        <f t="shared" si="2"/>
        <v>0.13608929720711438</v>
      </c>
      <c r="G21" s="29">
        <f>VLOOKUP(B21,'TAUX VALIDE CDE'!$E$5:$F$23,2,FALSE)</f>
        <v>0.5</v>
      </c>
      <c r="H21" s="4">
        <f>C21/C22</f>
        <v>0.15950995723133607</v>
      </c>
      <c r="I21" s="10">
        <f t="shared" si="3"/>
        <v>7.9754978615668035E-2</v>
      </c>
    </row>
    <row r="22" spans="1:9" ht="14.4" customHeight="1" x14ac:dyDescent="0.3">
      <c r="A22" s="3"/>
      <c r="B22" s="25" t="s">
        <v>14</v>
      </c>
      <c r="C22" s="26">
        <f>C19+C21+C20</f>
        <v>308871</v>
      </c>
      <c r="D22" s="3"/>
      <c r="E22" s="11"/>
      <c r="G22" s="30"/>
      <c r="H22" s="32">
        <f>SUM(H19:H21)</f>
        <v>1</v>
      </c>
      <c r="I22" s="34">
        <f>SUM(I19:I21)</f>
        <v>0.50881565443178545</v>
      </c>
    </row>
    <row r="23" spans="1:9" ht="14.4" customHeight="1" x14ac:dyDescent="0.3">
      <c r="A23" s="3"/>
      <c r="B23" s="3"/>
      <c r="C23" s="36" t="s">
        <v>7</v>
      </c>
      <c r="D23" s="37"/>
      <c r="E23" s="12">
        <f>SUM(E19:E22)</f>
        <v>0.85317117231587691</v>
      </c>
      <c r="G23" s="31"/>
      <c r="H23" s="33"/>
      <c r="I23" s="35"/>
    </row>
    <row r="24" spans="1:9" x14ac:dyDescent="0.3">
      <c r="G24" s="2"/>
      <c r="H24" s="13">
        <f>C22</f>
        <v>308871</v>
      </c>
      <c r="I24" s="1"/>
    </row>
    <row r="28" spans="1:9" ht="14.4" customHeight="1" x14ac:dyDescent="0.3">
      <c r="A28" s="9"/>
      <c r="G28" s="38" t="s">
        <v>15</v>
      </c>
      <c r="H28" s="30" t="s">
        <v>10</v>
      </c>
      <c r="I28" s="40" t="s">
        <v>11</v>
      </c>
    </row>
    <row r="29" spans="1:9" x14ac:dyDescent="0.3">
      <c r="A29" s="8" t="s">
        <v>9</v>
      </c>
      <c r="B29" s="28" t="s">
        <v>4</v>
      </c>
      <c r="C29" s="24" t="s">
        <v>39</v>
      </c>
      <c r="D29" s="27" t="s">
        <v>5</v>
      </c>
      <c r="E29" s="3" t="s">
        <v>6</v>
      </c>
      <c r="G29" s="39"/>
      <c r="H29" s="31"/>
      <c r="I29" s="41"/>
    </row>
    <row r="30" spans="1:9" x14ac:dyDescent="0.3">
      <c r="A30" s="3" t="s">
        <v>0</v>
      </c>
      <c r="B30" s="28" t="s">
        <v>24</v>
      </c>
      <c r="C30" s="3">
        <v>138554</v>
      </c>
      <c r="D30" s="27">
        <v>466154</v>
      </c>
      <c r="E30" s="10">
        <f>+C30/D30</f>
        <v>0.29722795471024599</v>
      </c>
      <c r="G30" s="29">
        <f>VLOOKUP(B30,'TAUX VALIDE CDE'!$E$5:$F$23,2,FALSE)</f>
        <v>0.55000000000000004</v>
      </c>
      <c r="H30" s="4">
        <f>C30/C33</f>
        <v>0.30659848154598179</v>
      </c>
      <c r="I30" s="10">
        <f>+G30*H30</f>
        <v>0.16862916485029</v>
      </c>
    </row>
    <row r="31" spans="1:9" x14ac:dyDescent="0.3">
      <c r="A31" s="3" t="s">
        <v>1</v>
      </c>
      <c r="B31" s="28" t="s">
        <v>26</v>
      </c>
      <c r="C31" s="3">
        <v>272601</v>
      </c>
      <c r="D31" s="27">
        <v>466154</v>
      </c>
      <c r="E31" s="10">
        <f t="shared" ref="E31:E32" si="4">+C31/D31</f>
        <v>0.58478743076322415</v>
      </c>
      <c r="G31" s="29">
        <f>VLOOKUP(B31,'TAUX VALIDE CDE'!$E$5:$F$23,2,FALSE)</f>
        <v>0.5</v>
      </c>
      <c r="H31" s="4">
        <f>C31/C33</f>
        <v>0.60322367212722972</v>
      </c>
      <c r="I31" s="10">
        <f t="shared" ref="I31:I32" si="5">+G31*H31</f>
        <v>0.30161183606361486</v>
      </c>
    </row>
    <row r="32" spans="1:9" x14ac:dyDescent="0.3">
      <c r="A32" s="3" t="s">
        <v>2</v>
      </c>
      <c r="B32" s="28" t="s">
        <v>25</v>
      </c>
      <c r="C32" s="3">
        <v>40752</v>
      </c>
      <c r="D32" s="27">
        <v>466154</v>
      </c>
      <c r="E32" s="10">
        <f t="shared" si="4"/>
        <v>8.7421753326154011E-2</v>
      </c>
      <c r="G32" s="29">
        <f>VLOOKUP(B32,'TAUX VALIDE CDE'!$E$5:$F$23,2,FALSE)</f>
        <v>0.5</v>
      </c>
      <c r="H32" s="4">
        <f>C32/C33</f>
        <v>9.0177846326788477E-2</v>
      </c>
      <c r="I32" s="10">
        <f t="shared" si="5"/>
        <v>4.5088923163394239E-2</v>
      </c>
    </row>
    <row r="33" spans="1:9" x14ac:dyDescent="0.3">
      <c r="A33" s="3"/>
      <c r="B33" s="25" t="s">
        <v>14</v>
      </c>
      <c r="C33" s="26">
        <f>C30+C32+C31</f>
        <v>451907</v>
      </c>
      <c r="D33" s="27"/>
      <c r="E33" s="11"/>
      <c r="G33" s="30"/>
      <c r="H33" s="32">
        <f>SUM(H30:H32)</f>
        <v>1</v>
      </c>
      <c r="I33" s="34">
        <f>SUM(I30:I32)</f>
        <v>0.51532992407729905</v>
      </c>
    </row>
    <row r="34" spans="1:9" x14ac:dyDescent="0.3">
      <c r="A34" s="3"/>
      <c r="B34" s="3"/>
      <c r="C34" s="36" t="s">
        <v>7</v>
      </c>
      <c r="D34" s="37"/>
      <c r="E34" s="12">
        <f>SUM(E30:E33)</f>
        <v>0.96943713879962412</v>
      </c>
      <c r="G34" s="31"/>
      <c r="H34" s="33"/>
      <c r="I34" s="35"/>
    </row>
    <row r="35" spans="1:9" x14ac:dyDescent="0.3">
      <c r="G35" s="2"/>
      <c r="H35" s="13">
        <f>C33</f>
        <v>451907</v>
      </c>
      <c r="I35" s="1"/>
    </row>
  </sheetData>
  <mergeCells count="25">
    <mergeCell ref="C1:H1"/>
    <mergeCell ref="B3:D3"/>
    <mergeCell ref="G6:G7"/>
    <mergeCell ref="H6:H7"/>
    <mergeCell ref="H11:H12"/>
    <mergeCell ref="I6:I7"/>
    <mergeCell ref="B5:D5"/>
    <mergeCell ref="C12:D12"/>
    <mergeCell ref="G11:G12"/>
    <mergeCell ref="G4:I4"/>
    <mergeCell ref="I11:I12"/>
    <mergeCell ref="G17:G18"/>
    <mergeCell ref="H17:H18"/>
    <mergeCell ref="I17:I18"/>
    <mergeCell ref="G22:G23"/>
    <mergeCell ref="H22:H23"/>
    <mergeCell ref="I22:I23"/>
    <mergeCell ref="G33:G34"/>
    <mergeCell ref="H33:H34"/>
    <mergeCell ref="I33:I34"/>
    <mergeCell ref="C34:D34"/>
    <mergeCell ref="C23:D23"/>
    <mergeCell ref="G28:G29"/>
    <mergeCell ref="H28:H29"/>
    <mergeCell ref="I28:I29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F22CA6-2221-4F64-8E3E-9EBCEF24E4B0}">
          <x14:formula1>
            <xm:f>'TAUX VALIDE CDE'!$E$5:$E$23</xm:f>
          </x14:formula1>
          <xm:sqref>B8:B10 B19:B21 B30:B32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87A1B-71AA-4A45-8DE6-B3C2AEC055E7}">
  <dimension ref="C1:F23"/>
  <sheetViews>
    <sheetView workbookViewId="0">
      <selection activeCell="F24" sqref="F24"/>
    </sheetView>
  </sheetViews>
  <sheetFormatPr baseColWidth="10" defaultRowHeight="14.4" x14ac:dyDescent="0.3"/>
  <cols>
    <col min="5" max="5" width="35.88671875" bestFit="1" customWidth="1"/>
  </cols>
  <sheetData>
    <row r="1" spans="3:6" ht="15" thickBot="1" x14ac:dyDescent="0.35"/>
    <row r="2" spans="3:6" ht="15" thickBot="1" x14ac:dyDescent="0.35">
      <c r="C2" s="49" t="s">
        <v>36</v>
      </c>
      <c r="D2" s="50"/>
      <c r="E2" s="50"/>
      <c r="F2" s="51"/>
    </row>
    <row r="4" spans="3:6" ht="15" thickBot="1" x14ac:dyDescent="0.35"/>
    <row r="5" spans="3:6" x14ac:dyDescent="0.3">
      <c r="C5" s="56" t="s">
        <v>34</v>
      </c>
      <c r="E5" s="15" t="s">
        <v>18</v>
      </c>
      <c r="F5" s="18">
        <v>0.6</v>
      </c>
    </row>
    <row r="6" spans="3:6" x14ac:dyDescent="0.3">
      <c r="C6" s="57"/>
      <c r="E6" s="16" t="s">
        <v>19</v>
      </c>
      <c r="F6" s="19">
        <v>0.75</v>
      </c>
    </row>
    <row r="7" spans="3:6" x14ac:dyDescent="0.3">
      <c r="C7" s="57"/>
      <c r="E7" s="16" t="s">
        <v>20</v>
      </c>
      <c r="F7" s="19">
        <v>0.6</v>
      </c>
    </row>
    <row r="8" spans="3:6" x14ac:dyDescent="0.3">
      <c r="C8" s="57"/>
      <c r="E8" s="16" t="s">
        <v>21</v>
      </c>
      <c r="F8" s="19">
        <v>0.6</v>
      </c>
    </row>
    <row r="9" spans="3:6" x14ac:dyDescent="0.3">
      <c r="C9" s="57"/>
      <c r="E9" s="16" t="s">
        <v>22</v>
      </c>
      <c r="F9" s="19">
        <v>0.8</v>
      </c>
    </row>
    <row r="10" spans="3:6" x14ac:dyDescent="0.3">
      <c r="C10" s="57"/>
      <c r="E10" s="16" t="s">
        <v>23</v>
      </c>
      <c r="F10" s="19">
        <v>0.7</v>
      </c>
    </row>
    <row r="11" spans="3:6" x14ac:dyDescent="0.3">
      <c r="C11" s="57"/>
      <c r="E11" s="16" t="s">
        <v>35</v>
      </c>
      <c r="F11" s="19">
        <v>0.8</v>
      </c>
    </row>
    <row r="12" spans="3:6" x14ac:dyDescent="0.3">
      <c r="C12" s="57"/>
      <c r="E12" s="16" t="s">
        <v>24</v>
      </c>
      <c r="F12" s="19">
        <v>0.55000000000000004</v>
      </c>
    </row>
    <row r="13" spans="3:6" x14ac:dyDescent="0.3">
      <c r="C13" s="57"/>
      <c r="E13" s="16" t="s">
        <v>25</v>
      </c>
      <c r="F13" s="19">
        <v>0.5</v>
      </c>
    </row>
    <row r="14" spans="3:6" x14ac:dyDescent="0.3">
      <c r="C14" s="57"/>
      <c r="E14" s="16" t="s">
        <v>27</v>
      </c>
      <c r="F14" s="19">
        <v>0.5</v>
      </c>
    </row>
    <row r="15" spans="3:6" x14ac:dyDescent="0.3">
      <c r="C15" s="57"/>
      <c r="E15" s="16" t="s">
        <v>26</v>
      </c>
      <c r="F15" s="19">
        <v>0.5</v>
      </c>
    </row>
    <row r="16" spans="3:6" ht="29.4" thickBot="1" x14ac:dyDescent="0.35">
      <c r="C16" s="58"/>
      <c r="E16" s="17" t="s">
        <v>28</v>
      </c>
      <c r="F16" s="20">
        <v>0.6</v>
      </c>
    </row>
    <row r="17" spans="3:6" ht="15" thickBot="1" x14ac:dyDescent="0.35">
      <c r="F17" s="2"/>
    </row>
    <row r="18" spans="3:6" x14ac:dyDescent="0.3">
      <c r="C18" s="59" t="s">
        <v>33</v>
      </c>
      <c r="E18" s="15" t="s">
        <v>29</v>
      </c>
      <c r="F18" s="18">
        <v>0.3</v>
      </c>
    </row>
    <row r="19" spans="3:6" x14ac:dyDescent="0.3">
      <c r="C19" s="60"/>
      <c r="E19" s="16" t="s">
        <v>30</v>
      </c>
      <c r="F19" s="19">
        <v>0.3</v>
      </c>
    </row>
    <row r="20" spans="3:6" x14ac:dyDescent="0.3">
      <c r="C20" s="60"/>
      <c r="E20" s="16" t="s">
        <v>31</v>
      </c>
      <c r="F20" s="19">
        <v>0.4</v>
      </c>
    </row>
    <row r="21" spans="3:6" x14ac:dyDescent="0.3">
      <c r="C21" s="60"/>
      <c r="E21" s="16" t="s">
        <v>32</v>
      </c>
      <c r="F21" s="22">
        <v>0.5</v>
      </c>
    </row>
    <row r="22" spans="3:6" x14ac:dyDescent="0.3">
      <c r="C22" s="60"/>
      <c r="E22" s="16" t="s">
        <v>38</v>
      </c>
      <c r="F22" s="22">
        <v>0.3</v>
      </c>
    </row>
    <row r="23" spans="3:6" ht="15" thickBot="1" x14ac:dyDescent="0.35">
      <c r="C23" s="61"/>
      <c r="E23" s="21" t="s">
        <v>37</v>
      </c>
      <c r="F23" s="23">
        <v>0.35</v>
      </c>
    </row>
  </sheetData>
  <mergeCells count="3">
    <mergeCell ref="C5:C16"/>
    <mergeCell ref="C18:C23"/>
    <mergeCell ref="C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ELIGIBILITE</vt:lpstr>
      <vt:lpstr>TAUX VALIDE CDE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Benoît BERGÉ</cp:lastModifiedBy>
  <cp:lastPrinted>2021-07-22T12:02:12Z</cp:lastPrinted>
  <dcterms:created xsi:type="dcterms:W3CDTF">2021-07-21T17:38:18Z</dcterms:created>
  <dcterms:modified xsi:type="dcterms:W3CDTF">2021-07-26T09:36:30Z</dcterms:modified>
</cp:coreProperties>
</file>